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ân gianh\Công khai\2026\"/>
    </mc:Choice>
  </mc:AlternateContent>
  <bookViews>
    <workbookView xWindow="-108" yWindow="-108" windowWidth="23256" windowHeight="12456" activeTab="1"/>
  </bookViews>
  <sheets>
    <sheet name="113" sheetId="1" r:id="rId1"/>
    <sheet name="114" sheetId="2" r:id="rId2"/>
    <sheet name="115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1" l="1"/>
  <c r="A4" i="3" l="1"/>
  <c r="A4" i="2"/>
  <c r="E10" i="3"/>
  <c r="E14" i="3"/>
  <c r="C14" i="3" s="1"/>
  <c r="E9" i="3"/>
  <c r="D9" i="3"/>
  <c r="C25" i="3"/>
  <c r="C11" i="3"/>
  <c r="C12" i="3"/>
  <c r="C13" i="3"/>
  <c r="C15" i="3"/>
  <c r="C16" i="3"/>
  <c r="C17" i="3"/>
  <c r="C18" i="3"/>
  <c r="C19" i="3"/>
  <c r="C20" i="3"/>
  <c r="C21" i="3"/>
  <c r="C22" i="3"/>
  <c r="C23" i="3"/>
  <c r="C24" i="3"/>
  <c r="C10" i="3"/>
  <c r="C18" i="1"/>
  <c r="C16" i="1"/>
  <c r="C10" i="1"/>
  <c r="C7" i="1" s="1"/>
  <c r="C9" i="3" l="1"/>
  <c r="F19" i="2"/>
  <c r="I17" i="2" l="1"/>
  <c r="I19" i="2"/>
  <c r="I20" i="2"/>
  <c r="I21" i="2"/>
  <c r="I23" i="2"/>
  <c r="I24" i="2"/>
  <c r="I25" i="2"/>
  <c r="I26" i="2"/>
  <c r="I27" i="2"/>
  <c r="I28" i="2"/>
  <c r="I29" i="2"/>
  <c r="I30" i="2"/>
  <c r="I12" i="2"/>
  <c r="I17" i="3"/>
  <c r="I20" i="3"/>
  <c r="K17" i="3"/>
  <c r="K18" i="3"/>
  <c r="K19" i="3"/>
  <c r="K20" i="3"/>
  <c r="K21" i="3"/>
  <c r="K14" i="3"/>
  <c r="K15" i="3"/>
  <c r="J12" i="3"/>
  <c r="K12" i="3"/>
  <c r="H28" i="2"/>
  <c r="G28" i="2"/>
  <c r="G35" i="2"/>
  <c r="G22" i="2" l="1"/>
  <c r="D9" i="1"/>
  <c r="F12" i="3"/>
  <c r="I12" i="3" s="1"/>
  <c r="E10" i="2"/>
  <c r="E11" i="2" s="1"/>
  <c r="D36" i="2"/>
  <c r="C10" i="2"/>
  <c r="C11" i="2" s="1"/>
  <c r="D26" i="2"/>
  <c r="H22" i="2"/>
  <c r="D21" i="2"/>
  <c r="D20" i="2"/>
  <c r="I16" i="2"/>
  <c r="D15" i="2"/>
  <c r="D14" i="2"/>
  <c r="D10" i="2" s="1"/>
  <c r="D11" i="2" s="1"/>
  <c r="C33" i="2"/>
  <c r="D34" i="2"/>
  <c r="D35" i="2"/>
  <c r="C9" i="2" l="1"/>
  <c r="D33" i="2"/>
  <c r="D9" i="2" s="1"/>
  <c r="G18" i="2" l="1"/>
  <c r="F14" i="2"/>
  <c r="I14" i="2" s="1"/>
  <c r="F15" i="2"/>
  <c r="I15" i="2" s="1"/>
  <c r="F18" i="2"/>
  <c r="F20" i="2"/>
  <c r="F21" i="2"/>
  <c r="I13" i="2"/>
  <c r="G9" i="3"/>
  <c r="H9" i="3"/>
  <c r="F15" i="3"/>
  <c r="I15" i="3" s="1"/>
  <c r="G23" i="2"/>
  <c r="H23" i="2"/>
  <c r="G17" i="2"/>
  <c r="G14" i="2"/>
  <c r="G15" i="2"/>
  <c r="K9" i="3" l="1"/>
  <c r="D18" i="1"/>
  <c r="J9" i="3"/>
  <c r="D17" i="1"/>
  <c r="H18" i="2"/>
  <c r="I18" i="2"/>
  <c r="I10" i="2" s="1"/>
  <c r="D8" i="1"/>
  <c r="F10" i="2"/>
  <c r="F11" i="2" s="1"/>
  <c r="H15" i="2"/>
  <c r="H17" i="2"/>
  <c r="H14" i="2"/>
  <c r="F35" i="2"/>
  <c r="D12" i="1" l="1"/>
  <c r="H35" i="2"/>
  <c r="F22" i="3"/>
  <c r="F24" i="3"/>
  <c r="F10" i="3"/>
  <c r="F11" i="3"/>
  <c r="F13" i="3"/>
  <c r="F14" i="3"/>
  <c r="F16" i="3"/>
  <c r="I16" i="3" s="1"/>
  <c r="F17" i="3"/>
  <c r="F18" i="3"/>
  <c r="I18" i="3" s="1"/>
  <c r="F19" i="3"/>
  <c r="I19" i="3" s="1"/>
  <c r="F21" i="3"/>
  <c r="I21" i="3" s="1"/>
  <c r="K10" i="3"/>
  <c r="K11" i="3"/>
  <c r="K13" i="3"/>
  <c r="K16" i="3"/>
  <c r="J18" i="3"/>
  <c r="K24" i="3"/>
  <c r="G34" i="2"/>
  <c r="F34" i="2"/>
  <c r="E33" i="2"/>
  <c r="E9" i="2" s="1"/>
  <c r="D19" i="1"/>
  <c r="D16" i="1" s="1"/>
  <c r="D15" i="1"/>
  <c r="F9" i="3" l="1"/>
  <c r="I9" i="3" s="1"/>
  <c r="F33" i="2"/>
  <c r="F9" i="2" s="1"/>
  <c r="D11" i="1"/>
  <c r="I13" i="3"/>
  <c r="I10" i="3"/>
  <c r="I14" i="3"/>
  <c r="I24" i="3"/>
  <c r="G33" i="2"/>
  <c r="H34" i="2"/>
  <c r="I11" i="3"/>
  <c r="E19" i="1"/>
  <c r="E9" i="1" l="1"/>
  <c r="D10" i="1"/>
  <c r="E10" i="1" s="1"/>
  <c r="H33" i="2"/>
  <c r="H16" i="2"/>
  <c r="G16" i="2" l="1"/>
  <c r="D7" i="1"/>
  <c r="E16" i="1" l="1"/>
  <c r="E17" i="1"/>
  <c r="E18" i="1"/>
  <c r="G11" i="2" l="1"/>
  <c r="H11" i="2"/>
  <c r="H10" i="2"/>
  <c r="G10" i="2"/>
  <c r="E8" i="1" l="1"/>
  <c r="G9" i="2"/>
  <c r="H9" i="2" l="1"/>
  <c r="E7" i="1"/>
</calcChain>
</file>

<file path=xl/sharedStrings.xml><?xml version="1.0" encoding="utf-8"?>
<sst xmlns="http://schemas.openxmlformats.org/spreadsheetml/2006/main" count="122" uniqueCount="94">
  <si>
    <t>Biểu số 113/CK/TC-NSNN</t>
  </si>
  <si>
    <t>STT</t>
  </si>
  <si>
    <t>NỘI DUNG</t>
  </si>
  <si>
    <t xml:space="preserve">DỰ TOÁN NĂM </t>
  </si>
  <si>
    <t>SO SÁNH</t>
  </si>
  <si>
    <t>A</t>
  </si>
  <si>
    <t>B</t>
  </si>
  <si>
    <t>3=2/1</t>
  </si>
  <si>
    <t>I</t>
  </si>
  <si>
    <t xml:space="preserve">TỔNG SỐ THU </t>
  </si>
  <si>
    <t>Các khoản thu xã hưởng 100%</t>
  </si>
  <si>
    <t>Các khoản thu phân chia theo tỷ lệ (1)</t>
  </si>
  <si>
    <t>Thu bổ sung</t>
  </si>
  <si>
    <t>- Thu bổ sung cân đối</t>
  </si>
  <si>
    <t>- Thu bổ sung có mục tiêu</t>
  </si>
  <si>
    <t>Thu chuyển nguồn</t>
  </si>
  <si>
    <t>II</t>
  </si>
  <si>
    <t>TỔNG SỐ CHI</t>
  </si>
  <si>
    <t>Chi đầu tư phát triển</t>
  </si>
  <si>
    <t>Chi thường xuyên</t>
  </si>
  <si>
    <t xml:space="preserve"> - Thu bổ sung có mục tiêu</t>
  </si>
  <si>
    <t>Dự phòng</t>
  </si>
  <si>
    <t xml:space="preserve"> - Thu bổ sung cân đối</t>
  </si>
  <si>
    <t>Biểu số 114/CK TC-NSNN</t>
  </si>
  <si>
    <t>SO SÁNH (%)</t>
  </si>
  <si>
    <t>THU NSNN</t>
  </si>
  <si>
    <t>THU NSX</t>
  </si>
  <si>
    <t>5=3/1</t>
  </si>
  <si>
    <t>6=4/2</t>
  </si>
  <si>
    <t>TỔNG THU</t>
  </si>
  <si>
    <t>Thu từ quỹ đất công ích và thu hoa lợi công sản khác</t>
  </si>
  <si>
    <t>III</t>
  </si>
  <si>
    <t>IV</t>
  </si>
  <si>
    <t>V</t>
  </si>
  <si>
    <t>Thu kết dư ngân sách năm trước</t>
  </si>
  <si>
    <t>Thu bổ sung từ ngân sách cấp trên</t>
  </si>
  <si>
    <t>Biểu số 115/CK TC-NSNN</t>
  </si>
  <si>
    <t>TỔNG SỐ</t>
  </si>
  <si>
    <t>XDCB</t>
  </si>
  <si>
    <t>TX</t>
  </si>
  <si>
    <t>7=4/1</t>
  </si>
  <si>
    <t>8=5/2</t>
  </si>
  <si>
    <t>10=6/3</t>
  </si>
  <si>
    <t>Chi khác</t>
  </si>
  <si>
    <t>Thu kết dư</t>
  </si>
  <si>
    <t>Thu đóng góp của nhân dân</t>
  </si>
  <si>
    <t>Lệ phí trước bạ</t>
  </si>
  <si>
    <t>Thuế sử dụng đất phi NN</t>
  </si>
  <si>
    <t>Thu tiền sử dụng đất</t>
  </si>
  <si>
    <t>Thu chuyển nguồn CCTL năm trước chuyển sang</t>
  </si>
  <si>
    <t>Thu chuyển nguồn CCTL</t>
  </si>
  <si>
    <t>Chi quốc phòng</t>
  </si>
  <si>
    <t>Chi ANTT</t>
  </si>
  <si>
    <t>Sự nghiệp giáo dục</t>
  </si>
  <si>
    <t>Sự nghiệp y tế, dân số</t>
  </si>
  <si>
    <t>Sự nghiệp văn hóa thông tin</t>
  </si>
  <si>
    <t>Sự nghiệp TDTT</t>
  </si>
  <si>
    <t>Sự nghiệp phát thanh</t>
  </si>
  <si>
    <t>Sự nghiệp môi trường</t>
  </si>
  <si>
    <t>Sự nghiệp kinh tế</t>
  </si>
  <si>
    <t>Chi quản lý Đảng, nhà nước</t>
  </si>
  <si>
    <t>Sự nghiệp xã hội</t>
  </si>
  <si>
    <t>Thuế tài nguyên</t>
  </si>
  <si>
    <t>Thu cấp quyền khai thác khoáng sản</t>
  </si>
  <si>
    <t>CÂN ĐỐI NGÂN SÁCH XÃ 03 THÁNG NĂM 2026</t>
  </si>
  <si>
    <t>ƯỚC THỰC HIỆN 03 THÁNG 2026</t>
  </si>
  <si>
    <t>DỰ TOÁN NĂM 2026</t>
  </si>
  <si>
    <t>Thu tiền thuê đất</t>
  </si>
  <si>
    <t xml:space="preserve"> Thuế thu nhập cá nhân</t>
  </si>
  <si>
    <t xml:space="preserve"> Thu phí và lệ phí</t>
  </si>
  <si>
    <t xml:space="preserve"> Thu khác</t>
  </si>
  <si>
    <t>Thu tiền cổ tức, lợi nhuận được chia và LNST NSĐP được hưởng 100%</t>
  </si>
  <si>
    <t>Thu trong cân đối (trừ SD đất, thu đóng góp)</t>
  </si>
  <si>
    <t>- Phí BVMT đối với khai thác khoáng sản</t>
  </si>
  <si>
    <t>- Phí tham quan</t>
  </si>
  <si>
    <t>Trong đó: Thu khác NSTW</t>
  </si>
  <si>
    <t>Thu tiền và bảo vệ đất trồng lúa</t>
  </si>
  <si>
    <t>Chi KHCN, chuyển đổi số</t>
  </si>
  <si>
    <t>Dự phòng SN</t>
  </si>
  <si>
    <t>Dự phòng hụt thu</t>
  </si>
  <si>
    <t>Tổng cộng</t>
  </si>
  <si>
    <t>ƯỚC THỰC HIỆN CHI NGÂN SÁCH XÃ QUÝ 1 NĂM 2026</t>
  </si>
  <si>
    <t>THỰC HIỆN QUÝ 1/2026</t>
  </si>
  <si>
    <t>ƯỚC THỰC HIỆN THU NGÂN SÁCH XÃ QUÝ 1 NĂM 2026</t>
  </si>
  <si>
    <t>Thu cân đối trên địa bàn</t>
  </si>
  <si>
    <t>cân đối chi TX, không tính đất</t>
  </si>
  <si>
    <t>UBND XÃ TÂN GIANH</t>
  </si>
  <si>
    <t>Thu từ khu vực doanh nghiệp do Nhà nước giữ vai trò chủ đạo</t>
  </si>
  <si>
    <t>Thu từ khu vực doanh nghiệp có vốn đầu tư nước ngoài</t>
  </si>
  <si>
    <t>Thu từ khu vực kinh tế ngoài quốc doanh</t>
  </si>
  <si>
    <t>Dự phòng bù hụt thu</t>
  </si>
  <si>
    <t>Tiết kiệm 5% đầu tư</t>
  </si>
  <si>
    <t>(Kèm theo Quyết định số      /QĐ-UBND ngày     tháng       năm 2026)</t>
  </si>
  <si>
    <t>Đơn vị: Nghìn  đồng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</si>
</sst>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\ _₫_-;\-* #,##0\ _₫_-;_-* &quot;-&quot;\ _₫_-;_-@_-"/>
    <numFmt numFmtId="164" formatCode="_-* #,##0.00_-;\-* #,##0.00_-;_-* &quot;-&quot;??_-;_-@_-"/>
    <numFmt numFmtId="165" formatCode="_-* #,##0_-;\-* #,##0_-;_-* &quot;-&quot;??_-;_-@_-"/>
    <numFmt numFmtId="166" formatCode="_(* #,##0_);_(* \(#,##0\);_(* &quot;-&quot;??_);_(@_)"/>
    <numFmt numFmtId="167" formatCode="#,###"/>
  </numFmts>
  <fonts count="13">
    <font>
      <sz val="13"/>
      <color theme="1"/>
      <name val="Times New Roman"/>
      <family val="2"/>
    </font>
    <font>
      <sz val="13"/>
      <color theme="1"/>
      <name val="Times New Roman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name val="Times New Roman"/>
      <family val="1"/>
    </font>
    <font>
      <sz val="12"/>
      <name val=".VnTime"/>
      <family val="2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2"/>
      <name val=".VnArial"/>
      <family val="2"/>
    </font>
    <font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41" fontId="1" fillId="0" borderId="0" applyFont="0" applyFill="0" applyBorder="0" applyAlignment="0" applyProtection="0"/>
    <xf numFmtId="0" fontId="11" fillId="0" borderId="0"/>
  </cellStyleXfs>
  <cellXfs count="92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2" borderId="3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top" wrapText="1"/>
    </xf>
    <xf numFmtId="165" fontId="2" fillId="0" borderId="1" xfId="1" applyNumberFormat="1" applyFont="1" applyBorder="1" applyAlignment="1">
      <alignment horizontal="center" vertical="top" wrapText="1"/>
    </xf>
    <xf numFmtId="165" fontId="2" fillId="0" borderId="1" xfId="1" applyNumberFormat="1" applyFont="1" applyBorder="1" applyAlignment="1">
      <alignment vertical="top" wrapText="1"/>
    </xf>
    <xf numFmtId="164" fontId="2" fillId="0" borderId="1" xfId="1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165" fontId="3" fillId="0" borderId="1" xfId="1" applyNumberFormat="1" applyFont="1" applyBorder="1" applyAlignment="1">
      <alignment vertical="top" wrapText="1"/>
    </xf>
    <xf numFmtId="164" fontId="3" fillId="0" borderId="1" xfId="1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165" fontId="6" fillId="0" borderId="1" xfId="1" applyNumberFormat="1" applyFont="1" applyBorder="1" applyAlignment="1">
      <alignment vertical="top" wrapText="1"/>
    </xf>
    <xf numFmtId="0" fontId="4" fillId="0" borderId="0" xfId="0" applyFont="1" applyFill="1"/>
    <xf numFmtId="165" fontId="4" fillId="0" borderId="0" xfId="1" applyNumberFormat="1" applyFont="1" applyFill="1"/>
    <xf numFmtId="0" fontId="10" fillId="0" borderId="0" xfId="0" applyFont="1" applyFill="1" applyAlignment="1">
      <alignment horizontal="right" vertical="center"/>
    </xf>
    <xf numFmtId="0" fontId="4" fillId="0" borderId="0" xfId="0" applyFont="1" applyFill="1" applyAlignment="1">
      <alignment vertical="center"/>
    </xf>
    <xf numFmtId="165" fontId="4" fillId="0" borderId="0" xfId="0" applyNumberFormat="1" applyFont="1" applyFill="1"/>
    <xf numFmtId="0" fontId="4" fillId="0" borderId="1" xfId="0" applyFont="1" applyFill="1" applyBorder="1" applyAlignment="1">
      <alignment vertical="center"/>
    </xf>
    <xf numFmtId="165" fontId="4" fillId="0" borderId="0" xfId="1" applyNumberFormat="1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0" fontId="4" fillId="0" borderId="1" xfId="0" applyFont="1" applyFill="1" applyBorder="1"/>
    <xf numFmtId="0" fontId="2" fillId="0" borderId="1" xfId="0" applyFont="1" applyFill="1" applyBorder="1" applyAlignment="1">
      <alignment horizontal="center" wrapText="1"/>
    </xf>
    <xf numFmtId="165" fontId="2" fillId="0" borderId="1" xfId="1" applyNumberFormat="1" applyFont="1" applyFill="1" applyBorder="1" applyAlignment="1">
      <alignment horizontal="center" wrapText="1"/>
    </xf>
    <xf numFmtId="164" fontId="2" fillId="0" borderId="1" xfId="1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3" fontId="2" fillId="0" borderId="1" xfId="0" applyNumberFormat="1" applyFont="1" applyFill="1" applyBorder="1" applyAlignment="1">
      <alignment vertical="center" wrapText="1"/>
    </xf>
    <xf numFmtId="164" fontId="3" fillId="0" borderId="1" xfId="1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3" applyFont="1" applyFill="1" applyBorder="1" applyAlignment="1">
      <alignment horizontal="left" vertical="center" wrapText="1"/>
    </xf>
    <xf numFmtId="3" fontId="6" fillId="0" borderId="1" xfId="0" applyNumberFormat="1" applyFont="1" applyFill="1" applyBorder="1" applyAlignment="1">
      <alignment vertical="center" wrapText="1"/>
    </xf>
    <xf numFmtId="164" fontId="3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3" fontId="8" fillId="0" borderId="1" xfId="0" applyNumberFormat="1" applyFont="1" applyFill="1" applyBorder="1" applyAlignment="1">
      <alignment vertical="center" wrapText="1"/>
    </xf>
    <xf numFmtId="167" fontId="4" fillId="0" borderId="1" xfId="0" applyNumberFormat="1" applyFont="1" applyFill="1" applyBorder="1" applyAlignment="1">
      <alignment horizontal="right" vertical="center" wrapText="1"/>
    </xf>
    <xf numFmtId="165" fontId="4" fillId="0" borderId="1" xfId="0" applyNumberFormat="1" applyFont="1" applyFill="1" applyBorder="1"/>
    <xf numFmtId="3" fontId="3" fillId="0" borderId="1" xfId="0" applyNumberFormat="1" applyFont="1" applyFill="1" applyBorder="1" applyAlignment="1">
      <alignment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165" fontId="3" fillId="0" borderId="1" xfId="1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left" vertical="center" wrapText="1"/>
    </xf>
    <xf numFmtId="0" fontId="5" fillId="0" borderId="0" xfId="0" applyFont="1" applyFill="1"/>
    <xf numFmtId="165" fontId="5" fillId="0" borderId="0" xfId="1" applyNumberFormat="1" applyFont="1" applyFill="1"/>
    <xf numFmtId="0" fontId="3" fillId="0" borderId="1" xfId="0" applyFont="1" applyFill="1" applyBorder="1" applyAlignment="1">
      <alignment vertical="center" wrapText="1"/>
    </xf>
    <xf numFmtId="0" fontId="6" fillId="0" borderId="1" xfId="0" quotePrefix="1" applyFont="1" applyFill="1" applyBorder="1" applyAlignment="1">
      <alignment horizontal="left" vertical="center" wrapText="1"/>
    </xf>
    <xf numFmtId="3" fontId="6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165" fontId="2" fillId="0" borderId="1" xfId="1" applyNumberFormat="1" applyFont="1" applyFill="1" applyBorder="1" applyAlignment="1">
      <alignment horizontal="center" vertical="center" wrapText="1"/>
    </xf>
    <xf numFmtId="164" fontId="2" fillId="0" borderId="1" xfId="1" applyFont="1" applyFill="1" applyBorder="1" applyAlignment="1">
      <alignment horizontal="center" vertical="center" wrapText="1"/>
    </xf>
    <xf numFmtId="165" fontId="6" fillId="0" borderId="1" xfId="1" applyNumberFormat="1" applyFont="1" applyFill="1" applyBorder="1" applyAlignment="1">
      <alignment vertical="top" wrapText="1"/>
    </xf>
    <xf numFmtId="165" fontId="4" fillId="0" borderId="1" xfId="1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165" fontId="5" fillId="0" borderId="1" xfId="1" applyNumberFormat="1" applyFont="1" applyFill="1" applyBorder="1" applyAlignment="1">
      <alignment vertical="center"/>
    </xf>
    <xf numFmtId="166" fontId="2" fillId="0" borderId="1" xfId="1" applyNumberFormat="1" applyFont="1" applyFill="1" applyBorder="1" applyAlignment="1">
      <alignment vertical="center"/>
    </xf>
    <xf numFmtId="0" fontId="9" fillId="0" borderId="0" xfId="0" applyFont="1" applyFill="1" applyAlignment="1">
      <alignment horizontal="center" vertical="top" wrapText="1"/>
    </xf>
    <xf numFmtId="0" fontId="8" fillId="0" borderId="0" xfId="0" applyFont="1" applyFill="1"/>
    <xf numFmtId="166" fontId="4" fillId="0" borderId="0" xfId="0" applyNumberFormat="1" applyFont="1" applyFill="1"/>
    <xf numFmtId="0" fontId="3" fillId="0" borderId="1" xfId="0" applyFont="1" applyFill="1" applyBorder="1" applyAlignment="1">
      <alignment horizontal="center" vertical="top" wrapText="1"/>
    </xf>
    <xf numFmtId="0" fontId="2" fillId="0" borderId="1" xfId="2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left" vertical="center" wrapText="1"/>
    </xf>
    <xf numFmtId="166" fontId="2" fillId="0" borderId="1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vertical="center" wrapText="1"/>
    </xf>
    <xf numFmtId="3" fontId="3" fillId="0" borderId="1" xfId="2" applyNumberFormat="1" applyFont="1" applyFill="1" applyBorder="1" applyAlignment="1">
      <alignment horizontal="right" vertical="center" wrapText="1"/>
    </xf>
    <xf numFmtId="0" fontId="3" fillId="0" borderId="1" xfId="2" applyFont="1" applyFill="1" applyBorder="1" applyAlignment="1">
      <alignment horizontal="right" vertical="center" wrapText="1"/>
    </xf>
    <xf numFmtId="0" fontId="3" fillId="0" borderId="1" xfId="0" applyFont="1" applyFill="1" applyBorder="1"/>
    <xf numFmtId="165" fontId="3" fillId="0" borderId="1" xfId="1" applyNumberFormat="1" applyFont="1" applyFill="1" applyBorder="1" applyAlignment="1">
      <alignment horizontal="right" vertical="center" wrapText="1"/>
    </xf>
    <xf numFmtId="0" fontId="3" fillId="0" borderId="1" xfId="4" applyFont="1" applyFill="1" applyBorder="1" applyAlignment="1">
      <alignment vertical="center" wrapText="1"/>
    </xf>
    <xf numFmtId="165" fontId="4" fillId="0" borderId="1" xfId="1" applyNumberFormat="1" applyFont="1" applyFill="1" applyBorder="1"/>
    <xf numFmtId="3" fontId="4" fillId="0" borderId="1" xfId="2" applyNumberFormat="1" applyFont="1" applyFill="1" applyBorder="1"/>
    <xf numFmtId="165" fontId="4" fillId="0" borderId="1" xfId="1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/>
    <xf numFmtId="41" fontId="4" fillId="0" borderId="1" xfId="5" applyFont="1" applyFill="1" applyBorder="1"/>
    <xf numFmtId="0" fontId="10" fillId="0" borderId="4" xfId="0" applyFont="1" applyFill="1" applyBorder="1" applyAlignment="1"/>
    <xf numFmtId="0" fontId="10" fillId="0" borderId="2" xfId="0" applyFont="1" applyBorder="1" applyAlignment="1">
      <alignment horizontal="left" wrapText="1"/>
    </xf>
    <xf numFmtId="0" fontId="10" fillId="0" borderId="2" xfId="0" applyFont="1" applyBorder="1" applyAlignment="1">
      <alignment horizontal="left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center"/>
    </xf>
    <xf numFmtId="0" fontId="10" fillId="0" borderId="4" xfId="0" applyFont="1" applyFill="1" applyBorder="1" applyAlignment="1">
      <alignment horizontal="center"/>
    </xf>
    <xf numFmtId="0" fontId="9" fillId="0" borderId="0" xfId="0" applyFont="1" applyFill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3" fontId="4" fillId="0" borderId="1" xfId="6" applyNumberFormat="1" applyFont="1" applyFill="1" applyBorder="1" applyAlignment="1">
      <alignment vertical="center" wrapText="1"/>
    </xf>
  </cellXfs>
  <cellStyles count="7">
    <cellStyle name="Comma" xfId="1" builtinId="3"/>
    <cellStyle name="Comma [0]" xfId="5" builtinId="6"/>
    <cellStyle name="Normal" xfId="0" builtinId="0"/>
    <cellStyle name="Normal 10" xfId="6"/>
    <cellStyle name="Normal 14" xfId="4"/>
    <cellStyle name="Normal 2" xfId="2"/>
    <cellStyle name="Normal_DU TOAN 2014TP DONG HOI VAN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464820</xdr:colOff>
      <xdr:row>0</xdr:row>
      <xdr:rowOff>205740</xdr:rowOff>
    </xdr:from>
    <xdr:to>
      <xdr:col>1</xdr:col>
      <xdr:colOff>1796415</xdr:colOff>
      <xdr:row>1</xdr:row>
      <xdr:rowOff>1905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V="1">
          <a:off x="967740" y="205740"/>
          <a:ext cx="1331595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1085850</xdr:colOff>
      <xdr:row>0</xdr:row>
      <xdr:rowOff>219075</xdr:rowOff>
    </xdr:from>
    <xdr:to>
      <xdr:col>2</xdr:col>
      <xdr:colOff>28575</xdr:colOff>
      <xdr:row>0</xdr:row>
      <xdr:rowOff>228600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>
          <a:off x="1343025" y="219075"/>
          <a:ext cx="1285875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409575</xdr:colOff>
      <xdr:row>0</xdr:row>
      <xdr:rowOff>207645</xdr:rowOff>
    </xdr:from>
    <xdr:to>
      <xdr:col>1</xdr:col>
      <xdr:colOff>1419225</xdr:colOff>
      <xdr:row>0</xdr:row>
      <xdr:rowOff>209233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CxnSpPr/>
      </xdr:nvCxnSpPr>
      <xdr:spPr>
        <a:xfrm>
          <a:off x="409575" y="207645"/>
          <a:ext cx="145923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opLeftCell="A5" workbookViewId="0">
      <selection sqref="A1:E20"/>
    </sheetView>
  </sheetViews>
  <sheetFormatPr defaultColWidth="8.90625" defaultRowHeight="15.6"/>
  <cols>
    <col min="1" max="1" width="6" style="1" customWidth="1"/>
    <col min="2" max="2" width="33.08984375" style="1" customWidth="1"/>
    <col min="3" max="3" width="16.90625" style="1" customWidth="1"/>
    <col min="4" max="4" width="16" style="1" customWidth="1"/>
    <col min="5" max="5" width="9.1796875" style="1" customWidth="1"/>
    <col min="6" max="16384" width="8.90625" style="1"/>
  </cols>
  <sheetData>
    <row r="1" spans="1:6">
      <c r="A1" s="82" t="s">
        <v>86</v>
      </c>
      <c r="B1" s="82"/>
      <c r="D1" s="1" t="s">
        <v>0</v>
      </c>
    </row>
    <row r="2" spans="1:6" ht="34.5" customHeight="1">
      <c r="A2" s="81" t="s">
        <v>64</v>
      </c>
      <c r="B2" s="81"/>
      <c r="C2" s="81"/>
      <c r="D2" s="81"/>
      <c r="E2" s="81"/>
    </row>
    <row r="3" spans="1:6" ht="18" customHeight="1">
      <c r="A3" s="83" t="s">
        <v>92</v>
      </c>
      <c r="B3" s="83"/>
      <c r="C3" s="83"/>
      <c r="D3" s="83"/>
      <c r="E3" s="83"/>
    </row>
    <row r="4" spans="1:6">
      <c r="D4" s="84" t="s">
        <v>93</v>
      </c>
      <c r="E4" s="84"/>
      <c r="F4" s="78"/>
    </row>
    <row r="5" spans="1:6" s="2" customFormat="1" ht="39.6" customHeight="1">
      <c r="A5" s="3" t="s">
        <v>1</v>
      </c>
      <c r="B5" s="3" t="s">
        <v>2</v>
      </c>
      <c r="C5" s="3" t="s">
        <v>3</v>
      </c>
      <c r="D5" s="3" t="s">
        <v>65</v>
      </c>
      <c r="E5" s="3" t="s">
        <v>4</v>
      </c>
    </row>
    <row r="6" spans="1:6" ht="21.75" customHeight="1">
      <c r="A6" s="4" t="s">
        <v>5</v>
      </c>
      <c r="B6" s="4" t="s">
        <v>6</v>
      </c>
      <c r="C6" s="4">
        <v>1</v>
      </c>
      <c r="D6" s="4">
        <v>2</v>
      </c>
      <c r="E6" s="4" t="s">
        <v>7</v>
      </c>
    </row>
    <row r="7" spans="1:6" ht="21.75" customHeight="1">
      <c r="A7" s="6" t="s">
        <v>8</v>
      </c>
      <c r="B7" s="6" t="s">
        <v>9</v>
      </c>
      <c r="C7" s="7">
        <f>C8+C9+C10+C13</f>
        <v>177705000</v>
      </c>
      <c r="D7" s="8">
        <f>'114'!F9</f>
        <v>75529527</v>
      </c>
      <c r="E7" s="9">
        <f>D7/C7*100</f>
        <v>42.502758504262687</v>
      </c>
    </row>
    <row r="8" spans="1:6" ht="21.75" customHeight="1">
      <c r="A8" s="4">
        <v>1</v>
      </c>
      <c r="B8" s="10" t="s">
        <v>10</v>
      </c>
      <c r="C8" s="11">
        <v>7555000</v>
      </c>
      <c r="D8" s="11">
        <f>'114'!F12+'114'!F14+'114'!F15+'114'!F16+'114'!F18+'114'!F19+'114'!F23</f>
        <v>2872091</v>
      </c>
      <c r="E8" s="12">
        <f t="shared" ref="E8:E19" si="0">D8/C8*100</f>
        <v>38.015764394440765</v>
      </c>
    </row>
    <row r="9" spans="1:6" ht="21.75" customHeight="1">
      <c r="A9" s="4">
        <v>2</v>
      </c>
      <c r="B9" s="10" t="s">
        <v>11</v>
      </c>
      <c r="C9" s="11">
        <v>14156000</v>
      </c>
      <c r="D9" s="11">
        <f>'114'!F17+'114'!F22</f>
        <v>306753</v>
      </c>
      <c r="E9" s="12">
        <f t="shared" si="0"/>
        <v>2.1669468776490532</v>
      </c>
    </row>
    <row r="10" spans="1:6" ht="21.75" customHeight="1">
      <c r="A10" s="4">
        <v>3</v>
      </c>
      <c r="B10" s="10" t="s">
        <v>12</v>
      </c>
      <c r="C10" s="11">
        <f>C11+C12</f>
        <v>152784000</v>
      </c>
      <c r="D10" s="11">
        <f>'114'!F33</f>
        <v>72350683</v>
      </c>
      <c r="E10" s="12">
        <f t="shared" si="0"/>
        <v>47.354882055712636</v>
      </c>
    </row>
    <row r="11" spans="1:6" ht="21.75" customHeight="1">
      <c r="A11" s="6"/>
      <c r="B11" s="13" t="s">
        <v>22</v>
      </c>
      <c r="C11" s="14">
        <v>115999000</v>
      </c>
      <c r="D11" s="14">
        <f>'114'!F34</f>
        <v>34700000</v>
      </c>
      <c r="E11" s="9"/>
    </row>
    <row r="12" spans="1:6" ht="21.75" customHeight="1">
      <c r="A12" s="6"/>
      <c r="B12" s="13" t="s">
        <v>20</v>
      </c>
      <c r="C12" s="14">
        <v>36785000</v>
      </c>
      <c r="D12" s="14">
        <f>'114'!F35</f>
        <v>37650683</v>
      </c>
      <c r="E12" s="9"/>
    </row>
    <row r="13" spans="1:6" ht="21.75" customHeight="1">
      <c r="A13" s="4">
        <v>4</v>
      </c>
      <c r="B13" s="10" t="s">
        <v>50</v>
      </c>
      <c r="C13" s="11">
        <v>3210000</v>
      </c>
      <c r="D13" s="14"/>
      <c r="E13" s="9"/>
    </row>
    <row r="14" spans="1:6" ht="21.75" customHeight="1">
      <c r="A14" s="4">
        <v>5</v>
      </c>
      <c r="B14" s="10" t="s">
        <v>15</v>
      </c>
      <c r="C14" s="11"/>
      <c r="D14" s="11">
        <f>'114'!F31</f>
        <v>0</v>
      </c>
      <c r="E14" s="9"/>
    </row>
    <row r="15" spans="1:6" ht="21.75" customHeight="1">
      <c r="A15" s="4">
        <v>6</v>
      </c>
      <c r="B15" s="10" t="s">
        <v>44</v>
      </c>
      <c r="C15" s="11"/>
      <c r="D15" s="11">
        <f>'114'!F32</f>
        <v>0</v>
      </c>
      <c r="E15" s="9"/>
    </row>
    <row r="16" spans="1:6" ht="21.75" customHeight="1">
      <c r="A16" s="6" t="s">
        <v>16</v>
      </c>
      <c r="B16" s="6" t="s">
        <v>17</v>
      </c>
      <c r="C16" s="8">
        <f>C17+C18+C19+C20</f>
        <v>177705000</v>
      </c>
      <c r="D16" s="8">
        <f>D17+D18+D19</f>
        <v>36701118</v>
      </c>
      <c r="E16" s="9">
        <f t="shared" si="0"/>
        <v>20.652833628766775</v>
      </c>
    </row>
    <row r="17" spans="1:5" ht="21.75" customHeight="1">
      <c r="A17" s="4">
        <v>1</v>
      </c>
      <c r="B17" s="10" t="s">
        <v>18</v>
      </c>
      <c r="C17" s="11">
        <v>15234000</v>
      </c>
      <c r="D17" s="11">
        <f>'115'!G9</f>
        <v>0</v>
      </c>
      <c r="E17" s="12">
        <f t="shared" si="0"/>
        <v>0</v>
      </c>
    </row>
    <row r="18" spans="1:5" ht="21.75" customHeight="1">
      <c r="A18" s="4">
        <v>2</v>
      </c>
      <c r="B18" s="10" t="s">
        <v>19</v>
      </c>
      <c r="C18" s="11">
        <f>121968000+36785000</f>
        <v>158753000</v>
      </c>
      <c r="D18" s="11">
        <f>'115'!H9</f>
        <v>36701118</v>
      </c>
      <c r="E18" s="12">
        <f t="shared" si="0"/>
        <v>23.118377605462573</v>
      </c>
    </row>
    <row r="19" spans="1:5" ht="21.75" customHeight="1">
      <c r="A19" s="4">
        <v>3</v>
      </c>
      <c r="B19" s="10" t="s">
        <v>21</v>
      </c>
      <c r="C19" s="11">
        <v>2818000</v>
      </c>
      <c r="D19" s="11">
        <f>'115'!H24</f>
        <v>0</v>
      </c>
      <c r="E19" s="12">
        <f t="shared" si="0"/>
        <v>0</v>
      </c>
    </row>
    <row r="20" spans="1:5" ht="21.75" customHeight="1">
      <c r="A20" s="6">
        <v>4</v>
      </c>
      <c r="B20" s="5" t="s">
        <v>90</v>
      </c>
      <c r="C20" s="11">
        <v>900000</v>
      </c>
      <c r="D20" s="8"/>
      <c r="E20" s="12"/>
    </row>
    <row r="21" spans="1:5" ht="51.75" customHeight="1">
      <c r="A21" s="79"/>
      <c r="B21" s="80"/>
      <c r="C21" s="80"/>
      <c r="D21" s="80"/>
      <c r="E21" s="80"/>
    </row>
  </sheetData>
  <mergeCells count="5">
    <mergeCell ref="A21:E21"/>
    <mergeCell ref="A2:E2"/>
    <mergeCell ref="A1:B1"/>
    <mergeCell ref="A3:E3"/>
    <mergeCell ref="D4:E4"/>
  </mergeCells>
  <pageMargins left="0.6692913385826772" right="0.19685039370078741" top="0.74803149606299213" bottom="0.74803149606299213" header="0.31496062992125984" footer="0.31496062992125984"/>
  <pageSetup paperSize="9" scale="95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Views>
    <sheetView tabSelected="1" topLeftCell="A18" zoomScale="80" zoomScaleNormal="80" workbookViewId="0">
      <selection activeCell="K28" sqref="K28"/>
    </sheetView>
  </sheetViews>
  <sheetFormatPr defaultColWidth="8.90625" defaultRowHeight="15.6"/>
  <cols>
    <col min="1" max="1" width="3.08984375" style="18" customWidth="1"/>
    <col min="2" max="2" width="27.90625" style="15" customWidth="1"/>
    <col min="3" max="3" width="13.08984375" style="15" customWidth="1"/>
    <col min="4" max="4" width="12.453125" style="15" customWidth="1"/>
    <col min="5" max="5" width="11.90625" style="15" customWidth="1"/>
    <col min="6" max="6" width="12.1796875" style="15" customWidth="1"/>
    <col min="7" max="7" width="8" style="15" customWidth="1"/>
    <col min="8" max="8" width="6.6328125" style="15" customWidth="1"/>
    <col min="9" max="9" width="16" style="15" customWidth="1"/>
    <col min="10" max="10" width="16" style="16" customWidth="1"/>
    <col min="11" max="11" width="12.54296875" style="16" bestFit="1" customWidth="1"/>
    <col min="12" max="12" width="9.1796875" style="16" bestFit="1" customWidth="1"/>
    <col min="13" max="14" width="8.90625" style="15"/>
    <col min="15" max="15" width="9" style="15" bestFit="1" customWidth="1"/>
    <col min="16" max="16384" width="8.90625" style="15"/>
  </cols>
  <sheetData>
    <row r="1" spans="1:19" ht="25.5" customHeight="1">
      <c r="A1" s="85" t="s">
        <v>86</v>
      </c>
      <c r="B1" s="85"/>
      <c r="C1" s="85"/>
      <c r="F1" s="85" t="s">
        <v>23</v>
      </c>
      <c r="G1" s="85"/>
      <c r="H1" s="85"/>
    </row>
    <row r="2" spans="1:19">
      <c r="A2" s="17"/>
    </row>
    <row r="3" spans="1:19" ht="25.5" customHeight="1">
      <c r="A3" s="88" t="s">
        <v>83</v>
      </c>
      <c r="B3" s="88"/>
      <c r="C3" s="88"/>
      <c r="D3" s="88"/>
      <c r="E3" s="88"/>
      <c r="F3" s="88"/>
      <c r="G3" s="88"/>
      <c r="H3" s="88"/>
      <c r="I3" s="88"/>
    </row>
    <row r="4" spans="1:19" ht="25.5" customHeight="1">
      <c r="A4" s="87" t="str">
        <f>'113'!A3:E3</f>
        <v>(Kèm theo Quyết định số      /QĐ-UBND ngày     tháng       năm 2026)</v>
      </c>
      <c r="B4" s="87"/>
      <c r="C4" s="87"/>
      <c r="D4" s="87"/>
      <c r="E4" s="87"/>
      <c r="F4" s="87"/>
      <c r="G4" s="87"/>
      <c r="H4" s="87"/>
      <c r="I4" s="87"/>
    </row>
    <row r="5" spans="1:19">
      <c r="G5" s="84" t="s">
        <v>93</v>
      </c>
      <c r="H5" s="84"/>
      <c r="I5" s="84"/>
      <c r="M5" s="19"/>
    </row>
    <row r="6" spans="1:19" s="18" customFormat="1" ht="35.25" customHeight="1">
      <c r="A6" s="86" t="s">
        <v>1</v>
      </c>
      <c r="B6" s="86" t="s">
        <v>2</v>
      </c>
      <c r="C6" s="86" t="s">
        <v>66</v>
      </c>
      <c r="D6" s="86"/>
      <c r="E6" s="86" t="s">
        <v>82</v>
      </c>
      <c r="F6" s="86"/>
      <c r="G6" s="86" t="s">
        <v>24</v>
      </c>
      <c r="H6" s="86"/>
      <c r="I6" s="20"/>
      <c r="J6" s="21"/>
      <c r="K6" s="21"/>
      <c r="L6" s="21"/>
    </row>
    <row r="7" spans="1:19" s="18" customFormat="1" ht="31.2">
      <c r="A7" s="86"/>
      <c r="B7" s="86"/>
      <c r="C7" s="22" t="s">
        <v>25</v>
      </c>
      <c r="D7" s="22" t="s">
        <v>26</v>
      </c>
      <c r="E7" s="22" t="s">
        <v>25</v>
      </c>
      <c r="F7" s="22" t="s">
        <v>26</v>
      </c>
      <c r="G7" s="22" t="s">
        <v>25</v>
      </c>
      <c r="H7" s="22" t="s">
        <v>26</v>
      </c>
      <c r="I7" s="23" t="s">
        <v>85</v>
      </c>
      <c r="J7" s="21"/>
      <c r="K7" s="21"/>
      <c r="L7" s="21"/>
    </row>
    <row r="8" spans="1:19">
      <c r="A8" s="24" t="s">
        <v>5</v>
      </c>
      <c r="B8" s="25" t="s">
        <v>6</v>
      </c>
      <c r="C8" s="25">
        <v>1</v>
      </c>
      <c r="D8" s="25">
        <v>2</v>
      </c>
      <c r="E8" s="25">
        <v>3</v>
      </c>
      <c r="F8" s="25">
        <v>4</v>
      </c>
      <c r="G8" s="25" t="s">
        <v>27</v>
      </c>
      <c r="H8" s="25" t="s">
        <v>28</v>
      </c>
      <c r="I8" s="26"/>
    </row>
    <row r="9" spans="1:19">
      <c r="A9" s="24"/>
      <c r="B9" s="27" t="s">
        <v>29</v>
      </c>
      <c r="C9" s="28">
        <f>C10+C31+C32+C33+C36</f>
        <v>185714000</v>
      </c>
      <c r="D9" s="28">
        <f t="shared" ref="D9:F9" si="0">D10+D31+D32+D33+D36</f>
        <v>177705000</v>
      </c>
      <c r="E9" s="28">
        <f t="shared" si="0"/>
        <v>75772055</v>
      </c>
      <c r="F9" s="28">
        <f t="shared" si="0"/>
        <v>75529527</v>
      </c>
      <c r="G9" s="29">
        <f>E9/C9*100</f>
        <v>40.800400077538576</v>
      </c>
      <c r="H9" s="29">
        <f>F9/D9*100</f>
        <v>42.502758504262687</v>
      </c>
      <c r="I9" s="26"/>
    </row>
    <row r="10" spans="1:19">
      <c r="A10" s="22" t="s">
        <v>8</v>
      </c>
      <c r="B10" s="30" t="s">
        <v>84</v>
      </c>
      <c r="C10" s="31">
        <f t="shared" ref="C10" si="1">SUM(C12:C19)+C22+C23+SUM(C26:C30)</f>
        <v>29720000</v>
      </c>
      <c r="D10" s="31">
        <f t="shared" ref="D10:F10" si="2">SUM(D12:D19)+D22+D23+SUM(D26:D30)</f>
        <v>21711000</v>
      </c>
      <c r="E10" s="31">
        <f t="shared" si="2"/>
        <v>3421372</v>
      </c>
      <c r="F10" s="31">
        <f t="shared" si="2"/>
        <v>3178844</v>
      </c>
      <c r="G10" s="32">
        <f t="shared" ref="G10:G34" si="3">E10/C10*100</f>
        <v>11.512018842530283</v>
      </c>
      <c r="H10" s="32">
        <f t="shared" ref="H10:H34" si="4">F10/D10*100</f>
        <v>14.641628667495739</v>
      </c>
      <c r="I10" s="31">
        <f t="shared" ref="I10" si="5">SUM(I12:I19)+I22+I23+SUM(I26:I30)</f>
        <v>-6838909</v>
      </c>
    </row>
    <row r="11" spans="1:19" ht="31.2">
      <c r="A11" s="33"/>
      <c r="B11" s="34" t="s">
        <v>72</v>
      </c>
      <c r="C11" s="35">
        <f t="shared" ref="C11:F11" si="6">C10-C22-C30</f>
        <v>9720000</v>
      </c>
      <c r="D11" s="35">
        <f t="shared" si="6"/>
        <v>9711000</v>
      </c>
      <c r="E11" s="35">
        <f>E10-E22-E30</f>
        <v>2912800</v>
      </c>
      <c r="F11" s="35">
        <f t="shared" si="6"/>
        <v>2872091</v>
      </c>
      <c r="G11" s="36">
        <f t="shared" si="3"/>
        <v>29.967078189300413</v>
      </c>
      <c r="H11" s="36">
        <f t="shared" si="4"/>
        <v>29.575646174441356</v>
      </c>
      <c r="I11" s="26"/>
    </row>
    <row r="12" spans="1:19" ht="31.2">
      <c r="A12" s="24">
        <v>1</v>
      </c>
      <c r="B12" s="37" t="s">
        <v>87</v>
      </c>
      <c r="C12" s="38"/>
      <c r="D12" s="38"/>
      <c r="E12" s="39">
        <v>29192</v>
      </c>
      <c r="F12" s="39">
        <v>17596</v>
      </c>
      <c r="G12" s="36"/>
      <c r="H12" s="36"/>
      <c r="I12" s="40">
        <f>F12-D12</f>
        <v>17596</v>
      </c>
    </row>
    <row r="13" spans="1:19" ht="31.2">
      <c r="A13" s="24">
        <v>2</v>
      </c>
      <c r="B13" s="37" t="s">
        <v>88</v>
      </c>
      <c r="C13" s="41"/>
      <c r="D13" s="41"/>
      <c r="E13" s="39"/>
      <c r="F13" s="39"/>
      <c r="G13" s="36"/>
      <c r="H13" s="36"/>
      <c r="I13" s="40">
        <f t="shared" ref="I13:I30" si="7">F13-D13</f>
        <v>0</v>
      </c>
    </row>
    <row r="14" spans="1:19" ht="31.2">
      <c r="A14" s="24">
        <v>3</v>
      </c>
      <c r="B14" s="37" t="s">
        <v>89</v>
      </c>
      <c r="C14" s="42">
        <v>1750000</v>
      </c>
      <c r="D14" s="42">
        <f>C14</f>
        <v>1750000</v>
      </c>
      <c r="E14" s="39">
        <v>644084</v>
      </c>
      <c r="F14" s="43">
        <f t="shared" ref="F14:F21" si="8">E14</f>
        <v>644084</v>
      </c>
      <c r="G14" s="36">
        <f t="shared" ref="G14:G15" si="9">E14/C14*100</f>
        <v>36.8048</v>
      </c>
      <c r="H14" s="36">
        <f t="shared" ref="H14:H15" si="10">F14/D14*100</f>
        <v>36.8048</v>
      </c>
      <c r="I14" s="40">
        <f t="shared" si="7"/>
        <v>-1105916</v>
      </c>
    </row>
    <row r="15" spans="1:19">
      <c r="A15" s="24">
        <v>4</v>
      </c>
      <c r="B15" s="44" t="s">
        <v>46</v>
      </c>
      <c r="C15" s="42">
        <v>5250000</v>
      </c>
      <c r="D15" s="42">
        <f>C15</f>
        <v>5250000</v>
      </c>
      <c r="E15" s="39">
        <v>1760298</v>
      </c>
      <c r="F15" s="43">
        <f t="shared" si="8"/>
        <v>1760298</v>
      </c>
      <c r="G15" s="36">
        <f t="shared" si="9"/>
        <v>33.529485714285713</v>
      </c>
      <c r="H15" s="36">
        <f t="shared" si="10"/>
        <v>33.529485714285713</v>
      </c>
      <c r="I15" s="40">
        <f t="shared" si="7"/>
        <v>-3489702</v>
      </c>
      <c r="N15" s="45"/>
      <c r="O15" s="46"/>
      <c r="P15" s="45"/>
      <c r="Q15" s="19"/>
      <c r="S15" s="19"/>
    </row>
    <row r="16" spans="1:19">
      <c r="A16" s="24">
        <v>5</v>
      </c>
      <c r="B16" s="47" t="s">
        <v>47</v>
      </c>
      <c r="C16" s="91">
        <v>5000</v>
      </c>
      <c r="D16" s="91">
        <v>5000</v>
      </c>
      <c r="E16" s="43"/>
      <c r="F16" s="43"/>
      <c r="G16" s="36">
        <f t="shared" si="3"/>
        <v>0</v>
      </c>
      <c r="H16" s="36">
        <f t="shared" si="4"/>
        <v>0</v>
      </c>
      <c r="I16" s="40">
        <f t="shared" si="7"/>
        <v>-5000</v>
      </c>
    </row>
    <row r="17" spans="1:12">
      <c r="A17" s="24">
        <v>6</v>
      </c>
      <c r="B17" s="44" t="s">
        <v>67</v>
      </c>
      <c r="C17" s="91">
        <v>65000</v>
      </c>
      <c r="D17" s="91">
        <v>56000</v>
      </c>
      <c r="E17" s="43"/>
      <c r="F17" s="43"/>
      <c r="G17" s="36">
        <f t="shared" ref="G17:G18" si="11">E17/C17*100</f>
        <v>0</v>
      </c>
      <c r="H17" s="36">
        <f t="shared" ref="H17:H18" si="12">F17/D17*100</f>
        <v>0</v>
      </c>
      <c r="I17" s="40">
        <f t="shared" si="7"/>
        <v>-56000</v>
      </c>
    </row>
    <row r="18" spans="1:12">
      <c r="A18" s="24">
        <v>7</v>
      </c>
      <c r="B18" s="44" t="s">
        <v>68</v>
      </c>
      <c r="C18" s="91">
        <v>350000</v>
      </c>
      <c r="D18" s="91">
        <v>350000</v>
      </c>
      <c r="E18" s="39">
        <v>359898</v>
      </c>
      <c r="F18" s="43">
        <f t="shared" si="8"/>
        <v>359898</v>
      </c>
      <c r="G18" s="36">
        <f t="shared" si="11"/>
        <v>102.828</v>
      </c>
      <c r="H18" s="36">
        <f t="shared" si="12"/>
        <v>102.828</v>
      </c>
      <c r="I18" s="40">
        <f t="shared" si="7"/>
        <v>9898</v>
      </c>
    </row>
    <row r="19" spans="1:12">
      <c r="A19" s="24">
        <v>8</v>
      </c>
      <c r="B19" s="44" t="s">
        <v>69</v>
      </c>
      <c r="C19" s="91">
        <v>340000</v>
      </c>
      <c r="D19" s="91">
        <v>340000</v>
      </c>
      <c r="E19" s="39">
        <v>83657</v>
      </c>
      <c r="F19" s="43">
        <f>E19</f>
        <v>83657</v>
      </c>
      <c r="G19" s="36"/>
      <c r="H19" s="36"/>
      <c r="I19" s="40">
        <f t="shared" si="7"/>
        <v>-256343</v>
      </c>
    </row>
    <row r="20" spans="1:12" ht="31.2">
      <c r="A20" s="33"/>
      <c r="B20" s="48" t="s">
        <v>73</v>
      </c>
      <c r="C20" s="42"/>
      <c r="D20" s="42">
        <f>C20</f>
        <v>0</v>
      </c>
      <c r="E20" s="43"/>
      <c r="F20" s="43">
        <f t="shared" si="8"/>
        <v>0</v>
      </c>
      <c r="G20" s="36"/>
      <c r="H20" s="36"/>
      <c r="I20" s="40">
        <f t="shared" si="7"/>
        <v>0</v>
      </c>
    </row>
    <row r="21" spans="1:12">
      <c r="A21" s="33"/>
      <c r="B21" s="48" t="s">
        <v>74</v>
      </c>
      <c r="C21" s="42"/>
      <c r="D21" s="42">
        <f>C21</f>
        <v>0</v>
      </c>
      <c r="E21" s="43"/>
      <c r="F21" s="43">
        <f t="shared" si="8"/>
        <v>0</v>
      </c>
      <c r="G21" s="36"/>
      <c r="H21" s="36"/>
      <c r="I21" s="40">
        <f t="shared" si="7"/>
        <v>0</v>
      </c>
    </row>
    <row r="22" spans="1:12" s="45" customFormat="1">
      <c r="A22" s="24">
        <v>9</v>
      </c>
      <c r="B22" s="44" t="s">
        <v>48</v>
      </c>
      <c r="C22" s="91">
        <v>20000000</v>
      </c>
      <c r="D22" s="91">
        <v>12000000</v>
      </c>
      <c r="E22" s="39">
        <v>508572</v>
      </c>
      <c r="F22" s="39">
        <v>306753</v>
      </c>
      <c r="G22" s="36">
        <f t="shared" ref="G22" si="13">E22/C22*100</f>
        <v>2.5428600000000001</v>
      </c>
      <c r="H22" s="36">
        <f t="shared" ref="H22" si="14">F22/D22*100</f>
        <v>2.5562749999999999</v>
      </c>
      <c r="I22" s="40"/>
      <c r="J22" s="46"/>
      <c r="K22" s="46"/>
      <c r="L22" s="46"/>
    </row>
    <row r="23" spans="1:12">
      <c r="A23" s="24">
        <v>10</v>
      </c>
      <c r="B23" s="44" t="s">
        <v>70</v>
      </c>
      <c r="C23" s="91">
        <v>1420000</v>
      </c>
      <c r="D23" s="91">
        <v>1420000</v>
      </c>
      <c r="E23" s="39">
        <v>35671</v>
      </c>
      <c r="F23" s="39">
        <v>6558</v>
      </c>
      <c r="G23" s="36">
        <f t="shared" ref="G23" si="15">E23/C23*100</f>
        <v>2.5120422535211269</v>
      </c>
      <c r="H23" s="36">
        <f t="shared" ref="H23" si="16">F23/D23*100</f>
        <v>0.46183098591549299</v>
      </c>
      <c r="I23" s="40">
        <f t="shared" si="7"/>
        <v>-1413442</v>
      </c>
    </row>
    <row r="24" spans="1:12">
      <c r="A24" s="33"/>
      <c r="B24" s="49" t="s">
        <v>75</v>
      </c>
      <c r="C24" s="42"/>
      <c r="D24" s="42"/>
      <c r="E24" s="43"/>
      <c r="F24" s="43"/>
      <c r="G24" s="36"/>
      <c r="H24" s="36"/>
      <c r="I24" s="40">
        <f t="shared" si="7"/>
        <v>0</v>
      </c>
    </row>
    <row r="25" spans="1:12">
      <c r="A25" s="33"/>
      <c r="B25" s="49" t="s">
        <v>76</v>
      </c>
      <c r="C25" s="42"/>
      <c r="D25" s="42"/>
      <c r="E25" s="43"/>
      <c r="F25" s="43"/>
      <c r="G25" s="36"/>
      <c r="H25" s="36"/>
      <c r="I25" s="40">
        <f t="shared" si="7"/>
        <v>0</v>
      </c>
    </row>
    <row r="26" spans="1:12">
      <c r="A26" s="24">
        <v>11</v>
      </c>
      <c r="B26" s="44" t="s">
        <v>63</v>
      </c>
      <c r="C26" s="42"/>
      <c r="D26" s="42">
        <f>C26</f>
        <v>0</v>
      </c>
      <c r="E26" s="43"/>
      <c r="F26" s="43"/>
      <c r="G26" s="36"/>
      <c r="H26" s="36"/>
      <c r="I26" s="40">
        <f t="shared" si="7"/>
        <v>0</v>
      </c>
    </row>
    <row r="27" spans="1:12">
      <c r="A27" s="24">
        <v>12</v>
      </c>
      <c r="B27" s="44" t="s">
        <v>62</v>
      </c>
      <c r="C27" s="42">
        <v>0</v>
      </c>
      <c r="D27" s="42">
        <v>0</v>
      </c>
      <c r="E27" s="43"/>
      <c r="F27" s="43"/>
      <c r="G27" s="36"/>
      <c r="H27" s="36"/>
      <c r="I27" s="40">
        <f t="shared" si="7"/>
        <v>0</v>
      </c>
    </row>
    <row r="28" spans="1:12" ht="31.2">
      <c r="A28" s="24">
        <v>13</v>
      </c>
      <c r="B28" s="50" t="s">
        <v>30</v>
      </c>
      <c r="C28" s="42">
        <v>540000</v>
      </c>
      <c r="D28" s="42">
        <v>540000</v>
      </c>
      <c r="E28" s="43"/>
      <c r="F28" s="43"/>
      <c r="G28" s="36">
        <f t="shared" ref="G28" si="17">E28/C28*100</f>
        <v>0</v>
      </c>
      <c r="H28" s="36">
        <f t="shared" ref="H28" si="18">F28/D28*100</f>
        <v>0</v>
      </c>
      <c r="I28" s="40">
        <f t="shared" si="7"/>
        <v>-540000</v>
      </c>
    </row>
    <row r="29" spans="1:12" ht="31.2">
      <c r="A29" s="24">
        <v>14</v>
      </c>
      <c r="B29" s="50" t="s">
        <v>71</v>
      </c>
      <c r="C29" s="42">
        <v>0</v>
      </c>
      <c r="D29" s="42">
        <v>0</v>
      </c>
      <c r="E29" s="43"/>
      <c r="F29" s="43"/>
      <c r="G29" s="36"/>
      <c r="H29" s="36"/>
      <c r="I29" s="40">
        <f t="shared" si="7"/>
        <v>0</v>
      </c>
    </row>
    <row r="30" spans="1:12">
      <c r="A30" s="24">
        <v>15</v>
      </c>
      <c r="B30" s="50" t="s">
        <v>45</v>
      </c>
      <c r="C30" s="42">
        <v>0</v>
      </c>
      <c r="D30" s="42">
        <v>0</v>
      </c>
      <c r="E30" s="43"/>
      <c r="F30" s="43"/>
      <c r="G30" s="36"/>
      <c r="H30" s="36"/>
      <c r="I30" s="40">
        <f t="shared" si="7"/>
        <v>0</v>
      </c>
    </row>
    <row r="31" spans="1:12">
      <c r="A31" s="22" t="s">
        <v>16</v>
      </c>
      <c r="B31" s="51" t="s">
        <v>15</v>
      </c>
      <c r="C31" s="43"/>
      <c r="D31" s="43"/>
      <c r="E31" s="28"/>
      <c r="F31" s="52"/>
      <c r="G31" s="36"/>
      <c r="H31" s="36"/>
      <c r="I31" s="26"/>
    </row>
    <row r="32" spans="1:12">
      <c r="A32" s="22" t="s">
        <v>31</v>
      </c>
      <c r="B32" s="51" t="s">
        <v>34</v>
      </c>
      <c r="C32" s="43"/>
      <c r="D32" s="43"/>
      <c r="E32" s="28"/>
      <c r="F32" s="28"/>
      <c r="G32" s="36"/>
      <c r="H32" s="36"/>
      <c r="I32" s="40"/>
      <c r="J32" s="19"/>
    </row>
    <row r="33" spans="1:12">
      <c r="A33" s="22" t="s">
        <v>32</v>
      </c>
      <c r="B33" s="51" t="s">
        <v>35</v>
      </c>
      <c r="C33" s="52">
        <f t="shared" ref="C33:F33" si="19">C34+C35</f>
        <v>152784000</v>
      </c>
      <c r="D33" s="52">
        <f t="shared" si="19"/>
        <v>152784000</v>
      </c>
      <c r="E33" s="52">
        <f t="shared" si="19"/>
        <v>72350683</v>
      </c>
      <c r="F33" s="52">
        <f t="shared" si="19"/>
        <v>72350683</v>
      </c>
      <c r="G33" s="53">
        <f t="shared" si="3"/>
        <v>47.354882055712636</v>
      </c>
      <c r="H33" s="53">
        <f t="shared" si="4"/>
        <v>47.354882055712636</v>
      </c>
      <c r="I33" s="26"/>
    </row>
    <row r="34" spans="1:12">
      <c r="A34" s="24"/>
      <c r="B34" s="47" t="s">
        <v>13</v>
      </c>
      <c r="C34" s="54">
        <v>115999000</v>
      </c>
      <c r="D34" s="43">
        <f>C34</f>
        <v>115999000</v>
      </c>
      <c r="E34" s="39">
        <v>34700000</v>
      </c>
      <c r="F34" s="43">
        <f>E34</f>
        <v>34700000</v>
      </c>
      <c r="G34" s="36">
        <f t="shared" si="3"/>
        <v>29.91405098319813</v>
      </c>
      <c r="H34" s="36">
        <f t="shared" si="4"/>
        <v>29.91405098319813</v>
      </c>
      <c r="I34" s="26"/>
    </row>
    <row r="35" spans="1:12">
      <c r="A35" s="24"/>
      <c r="B35" s="47" t="s">
        <v>14</v>
      </c>
      <c r="C35" s="54">
        <v>36785000</v>
      </c>
      <c r="D35" s="43">
        <f>C35</f>
        <v>36785000</v>
      </c>
      <c r="E35" s="39">
        <v>37650683</v>
      </c>
      <c r="F35" s="55">
        <f>E35</f>
        <v>37650683</v>
      </c>
      <c r="G35" s="36">
        <f t="shared" ref="G35" si="20">E35/C35*100</f>
        <v>102.3533587059943</v>
      </c>
      <c r="H35" s="36">
        <f t="shared" ref="H35" si="21">F35/D35*100</f>
        <v>102.3533587059943</v>
      </c>
      <c r="I35" s="26"/>
    </row>
    <row r="36" spans="1:12" s="18" customFormat="1" ht="31.2">
      <c r="A36" s="56" t="s">
        <v>33</v>
      </c>
      <c r="B36" s="51" t="s">
        <v>49</v>
      </c>
      <c r="C36" s="57">
        <v>3210000</v>
      </c>
      <c r="D36" s="58">
        <f>C36</f>
        <v>3210000</v>
      </c>
      <c r="E36" s="20"/>
      <c r="F36" s="20">
        <v>0</v>
      </c>
      <c r="G36" s="20"/>
      <c r="H36" s="20"/>
      <c r="I36" s="20"/>
      <c r="J36" s="21"/>
      <c r="K36" s="21"/>
      <c r="L36" s="21"/>
    </row>
  </sheetData>
  <mergeCells count="10">
    <mergeCell ref="A1:C1"/>
    <mergeCell ref="F1:H1"/>
    <mergeCell ref="A6:A7"/>
    <mergeCell ref="B6:B7"/>
    <mergeCell ref="C6:D6"/>
    <mergeCell ref="E6:F6"/>
    <mergeCell ref="G6:H6"/>
    <mergeCell ref="A4:I4"/>
    <mergeCell ref="A3:I3"/>
    <mergeCell ref="G5:I5"/>
  </mergeCells>
  <pageMargins left="0.59055118110236227" right="0.19685039370078741" top="0.35433070866141736" bottom="0.27559055118110237" header="0.31496062992125984" footer="0.15748031496062992"/>
  <pageSetup paperSize="9" scale="7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pane xSplit="2" ySplit="7" topLeftCell="G8" activePane="bottomRight" state="frozen"/>
      <selection pane="topRight" activeCell="C1" sqref="C1"/>
      <selection pane="bottomLeft" activeCell="A7" sqref="A7"/>
      <selection pane="bottomRight" activeCell="I9" sqref="I9"/>
    </sheetView>
  </sheetViews>
  <sheetFormatPr defaultColWidth="8.90625" defaultRowHeight="15.6"/>
  <cols>
    <col min="1" max="1" width="5.36328125" style="15" customWidth="1"/>
    <col min="2" max="2" width="22.453125" style="15" customWidth="1"/>
    <col min="3" max="3" width="12.36328125" style="15" customWidth="1"/>
    <col min="4" max="4" width="10.7265625" style="15" customWidth="1"/>
    <col min="5" max="5" width="11" style="15" customWidth="1"/>
    <col min="6" max="6" width="10.6328125" style="15" customWidth="1"/>
    <col min="7" max="7" width="7.453125" style="15" customWidth="1"/>
    <col min="8" max="8" width="10.6328125" style="15" customWidth="1"/>
    <col min="9" max="9" width="9" style="15" customWidth="1"/>
    <col min="10" max="10" width="9.08984375" style="15" customWidth="1"/>
    <col min="11" max="11" width="9.81640625" style="15" customWidth="1"/>
    <col min="12" max="16384" width="8.90625" style="15"/>
  </cols>
  <sheetData>
    <row r="1" spans="1:11" ht="21" customHeight="1">
      <c r="A1" s="85" t="s">
        <v>86</v>
      </c>
      <c r="B1" s="85"/>
      <c r="I1" s="15" t="s">
        <v>36</v>
      </c>
      <c r="J1" s="59"/>
    </row>
    <row r="2" spans="1:11">
      <c r="A2" s="60"/>
    </row>
    <row r="3" spans="1:11">
      <c r="A3" s="89" t="s">
        <v>81</v>
      </c>
      <c r="B3" s="89"/>
      <c r="C3" s="89"/>
      <c r="D3" s="89"/>
      <c r="E3" s="89"/>
      <c r="F3" s="89"/>
      <c r="G3" s="89"/>
      <c r="H3" s="89"/>
      <c r="I3" s="89"/>
      <c r="J3" s="89"/>
      <c r="K3" s="89"/>
    </row>
    <row r="4" spans="1:11">
      <c r="A4" s="90" t="str">
        <f>'113'!A3:E3</f>
        <v>(Kèm theo Quyết định số      /QĐ-UBND ngày     tháng       năm 2026)</v>
      </c>
      <c r="B4" s="90"/>
      <c r="C4" s="90"/>
      <c r="D4" s="90"/>
      <c r="E4" s="90"/>
      <c r="F4" s="90"/>
      <c r="G4" s="90"/>
      <c r="H4" s="90"/>
      <c r="I4" s="90"/>
      <c r="J4" s="90"/>
      <c r="K4" s="90"/>
    </row>
    <row r="5" spans="1:11">
      <c r="D5" s="61"/>
      <c r="J5" s="84" t="s">
        <v>93</v>
      </c>
      <c r="K5" s="84"/>
    </row>
    <row r="6" spans="1:11" s="18" customFormat="1" ht="16.5" customHeight="1">
      <c r="A6" s="86" t="s">
        <v>1</v>
      </c>
      <c r="B6" s="86" t="s">
        <v>2</v>
      </c>
      <c r="C6" s="86" t="s">
        <v>66</v>
      </c>
      <c r="D6" s="86"/>
      <c r="E6" s="86"/>
      <c r="F6" s="86" t="s">
        <v>82</v>
      </c>
      <c r="G6" s="86"/>
      <c r="H6" s="86"/>
      <c r="I6" s="86" t="s">
        <v>24</v>
      </c>
      <c r="J6" s="86"/>
      <c r="K6" s="86"/>
    </row>
    <row r="7" spans="1:11" s="18" customFormat="1" ht="31.2">
      <c r="A7" s="86"/>
      <c r="B7" s="86"/>
      <c r="C7" s="22" t="s">
        <v>37</v>
      </c>
      <c r="D7" s="22" t="s">
        <v>38</v>
      </c>
      <c r="E7" s="22" t="s">
        <v>39</v>
      </c>
      <c r="F7" s="22" t="s">
        <v>37</v>
      </c>
      <c r="G7" s="22" t="s">
        <v>38</v>
      </c>
      <c r="H7" s="22" t="s">
        <v>39</v>
      </c>
      <c r="I7" s="22" t="s">
        <v>37</v>
      </c>
      <c r="J7" s="22" t="s">
        <v>38</v>
      </c>
      <c r="K7" s="22" t="s">
        <v>39</v>
      </c>
    </row>
    <row r="8" spans="1:11">
      <c r="A8" s="25" t="s">
        <v>5</v>
      </c>
      <c r="B8" s="25" t="s">
        <v>6</v>
      </c>
      <c r="C8" s="25">
        <v>1</v>
      </c>
      <c r="D8" s="62">
        <v>2</v>
      </c>
      <c r="E8" s="25">
        <v>3</v>
      </c>
      <c r="F8" s="62">
        <v>4</v>
      </c>
      <c r="G8" s="25">
        <v>5</v>
      </c>
      <c r="H8" s="25">
        <v>6</v>
      </c>
      <c r="I8" s="25" t="s">
        <v>40</v>
      </c>
      <c r="J8" s="25" t="s">
        <v>41</v>
      </c>
      <c r="K8" s="62" t="s">
        <v>42</v>
      </c>
    </row>
    <row r="9" spans="1:11">
      <c r="A9" s="63"/>
      <c r="B9" s="64" t="s">
        <v>80</v>
      </c>
      <c r="C9" s="65">
        <f>SUM(C10:C25)</f>
        <v>177705000</v>
      </c>
      <c r="D9" s="65">
        <f t="shared" ref="D9" si="0">SUM(D10:D25)</f>
        <v>15234000</v>
      </c>
      <c r="E9" s="65">
        <f>SUM(E10:E25)</f>
        <v>162471000</v>
      </c>
      <c r="F9" s="65">
        <f t="shared" ref="F9:H9" si="1">SUM(F10:F24)</f>
        <v>36701118</v>
      </c>
      <c r="G9" s="65">
        <f t="shared" si="1"/>
        <v>0</v>
      </c>
      <c r="H9" s="65">
        <f t="shared" si="1"/>
        <v>36701118</v>
      </c>
      <c r="I9" s="53">
        <f t="shared" ref="I9:J12" si="2">F9/C9*100</f>
        <v>20.652833628766775</v>
      </c>
      <c r="J9" s="53">
        <f t="shared" si="2"/>
        <v>0</v>
      </c>
      <c r="K9" s="53">
        <f t="shared" ref="K9" si="3">H9/E9*100</f>
        <v>22.589334712040916</v>
      </c>
    </row>
    <row r="10" spans="1:11">
      <c r="A10" s="66">
        <v>1</v>
      </c>
      <c r="B10" s="67" t="s">
        <v>51</v>
      </c>
      <c r="C10" s="68">
        <f>D10+E10</f>
        <v>1947000</v>
      </c>
      <c r="D10" s="69"/>
      <c r="E10" s="68">
        <f>3646000-1699000</f>
        <v>1947000</v>
      </c>
      <c r="F10" s="43">
        <f t="shared" ref="F10:F24" si="4">G10+H10</f>
        <v>1566571</v>
      </c>
      <c r="G10" s="43"/>
      <c r="H10" s="39">
        <v>1566571</v>
      </c>
      <c r="I10" s="36">
        <f t="shared" ref="I10:I24" si="5">F10/C10*100</f>
        <v>80.460760143811001</v>
      </c>
      <c r="J10" s="36"/>
      <c r="K10" s="36">
        <f t="shared" ref="K10:K24" si="6">H10/E10*100</f>
        <v>80.460760143811001</v>
      </c>
    </row>
    <row r="11" spans="1:11">
      <c r="A11" s="66">
        <v>2</v>
      </c>
      <c r="B11" s="67" t="s">
        <v>52</v>
      </c>
      <c r="C11" s="68">
        <f t="shared" ref="C11:C25" si="7">D11+E11</f>
        <v>1895000</v>
      </c>
      <c r="D11" s="69"/>
      <c r="E11" s="68">
        <v>1895000</v>
      </c>
      <c r="F11" s="43">
        <f t="shared" si="4"/>
        <v>424716</v>
      </c>
      <c r="G11" s="43"/>
      <c r="H11" s="39">
        <v>424716</v>
      </c>
      <c r="I11" s="36">
        <f t="shared" si="5"/>
        <v>22.412453825857519</v>
      </c>
      <c r="J11" s="36"/>
      <c r="K11" s="36">
        <f t="shared" si="6"/>
        <v>22.412453825857519</v>
      </c>
    </row>
    <row r="12" spans="1:11">
      <c r="A12" s="66">
        <v>3</v>
      </c>
      <c r="B12" s="70" t="s">
        <v>53</v>
      </c>
      <c r="C12" s="68">
        <f t="shared" si="7"/>
        <v>82435500</v>
      </c>
      <c r="D12" s="68">
        <v>3166000</v>
      </c>
      <c r="E12" s="68">
        <v>79269500</v>
      </c>
      <c r="F12" s="43">
        <f t="shared" si="4"/>
        <v>16894933</v>
      </c>
      <c r="G12" s="43"/>
      <c r="H12" s="39">
        <v>16894933</v>
      </c>
      <c r="I12" s="36">
        <f t="shared" ref="I12" si="8">F12/C12*100</f>
        <v>20.494729819070667</v>
      </c>
      <c r="J12" s="36">
        <f t="shared" si="2"/>
        <v>0</v>
      </c>
      <c r="K12" s="36">
        <f t="shared" ref="K12" si="9">H12/E12*100</f>
        <v>21.31328316691792</v>
      </c>
    </row>
    <row r="13" spans="1:11">
      <c r="A13" s="66">
        <v>5</v>
      </c>
      <c r="B13" s="70" t="s">
        <v>54</v>
      </c>
      <c r="C13" s="68">
        <f t="shared" si="7"/>
        <v>7371200</v>
      </c>
      <c r="D13" s="69"/>
      <c r="E13" s="68">
        <v>7371200</v>
      </c>
      <c r="F13" s="43">
        <f t="shared" si="4"/>
        <v>184452</v>
      </c>
      <c r="G13" s="43"/>
      <c r="H13" s="39">
        <v>184452</v>
      </c>
      <c r="I13" s="36">
        <f t="shared" si="5"/>
        <v>2.5023334056869984</v>
      </c>
      <c r="J13" s="36"/>
      <c r="K13" s="36">
        <f t="shared" si="6"/>
        <v>2.5023334056869984</v>
      </c>
    </row>
    <row r="14" spans="1:11">
      <c r="A14" s="66">
        <v>6</v>
      </c>
      <c r="B14" s="70" t="s">
        <v>55</v>
      </c>
      <c r="C14" s="68">
        <f t="shared" si="7"/>
        <v>209680</v>
      </c>
      <c r="D14" s="68"/>
      <c r="E14" s="68">
        <f>115000+94680</f>
        <v>209680</v>
      </c>
      <c r="F14" s="43">
        <f t="shared" si="4"/>
        <v>19410</v>
      </c>
      <c r="G14" s="43"/>
      <c r="H14" s="39">
        <v>19410</v>
      </c>
      <c r="I14" s="36">
        <f t="shared" si="5"/>
        <v>9.2569629912247233</v>
      </c>
      <c r="J14" s="36"/>
      <c r="K14" s="36">
        <f t="shared" si="6"/>
        <v>9.2569629912247233</v>
      </c>
    </row>
    <row r="15" spans="1:11">
      <c r="A15" s="66">
        <v>7</v>
      </c>
      <c r="B15" s="70" t="s">
        <v>56</v>
      </c>
      <c r="C15" s="68">
        <f t="shared" si="7"/>
        <v>160000</v>
      </c>
      <c r="D15" s="69"/>
      <c r="E15" s="68">
        <v>160000</v>
      </c>
      <c r="F15" s="43">
        <f t="shared" si="4"/>
        <v>46340</v>
      </c>
      <c r="G15" s="43"/>
      <c r="H15" s="39">
        <v>46340</v>
      </c>
      <c r="I15" s="36">
        <f t="shared" si="5"/>
        <v>28.962500000000002</v>
      </c>
      <c r="J15" s="36"/>
      <c r="K15" s="36">
        <f t="shared" si="6"/>
        <v>28.962500000000002</v>
      </c>
    </row>
    <row r="16" spans="1:11">
      <c r="A16" s="66">
        <v>8</v>
      </c>
      <c r="B16" s="70" t="s">
        <v>57</v>
      </c>
      <c r="C16" s="68">
        <f t="shared" si="7"/>
        <v>150320</v>
      </c>
      <c r="D16" s="69"/>
      <c r="E16" s="68">
        <v>150320</v>
      </c>
      <c r="F16" s="43">
        <f t="shared" si="4"/>
        <v>6160</v>
      </c>
      <c r="G16" s="43"/>
      <c r="H16" s="39">
        <v>6160</v>
      </c>
      <c r="I16" s="36">
        <f t="shared" si="5"/>
        <v>4.0979244278871745</v>
      </c>
      <c r="J16" s="36"/>
      <c r="K16" s="36">
        <f t="shared" si="6"/>
        <v>4.0979244278871745</v>
      </c>
    </row>
    <row r="17" spans="1:11">
      <c r="A17" s="66">
        <v>9</v>
      </c>
      <c r="B17" s="70" t="s">
        <v>58</v>
      </c>
      <c r="C17" s="68">
        <f t="shared" si="7"/>
        <v>550000</v>
      </c>
      <c r="D17" s="71"/>
      <c r="E17" s="68">
        <v>550000</v>
      </c>
      <c r="F17" s="43">
        <f t="shared" si="4"/>
        <v>0</v>
      </c>
      <c r="G17" s="43"/>
      <c r="H17" s="43"/>
      <c r="I17" s="36">
        <f t="shared" si="5"/>
        <v>0</v>
      </c>
      <c r="J17" s="36"/>
      <c r="K17" s="36">
        <f t="shared" si="6"/>
        <v>0</v>
      </c>
    </row>
    <row r="18" spans="1:11">
      <c r="A18" s="66">
        <v>10</v>
      </c>
      <c r="B18" s="70" t="s">
        <v>59</v>
      </c>
      <c r="C18" s="68">
        <f t="shared" si="7"/>
        <v>14231800</v>
      </c>
      <c r="D18" s="71">
        <v>10128700</v>
      </c>
      <c r="E18" s="68">
        <v>4103100</v>
      </c>
      <c r="F18" s="43">
        <f t="shared" si="4"/>
        <v>171798</v>
      </c>
      <c r="G18" s="43"/>
      <c r="H18" s="39">
        <v>171798</v>
      </c>
      <c r="I18" s="36">
        <f t="shared" si="5"/>
        <v>1.2071417529757302</v>
      </c>
      <c r="J18" s="36">
        <f t="shared" ref="J18" si="10">G18/D18*100</f>
        <v>0</v>
      </c>
      <c r="K18" s="36">
        <f t="shared" si="6"/>
        <v>4.1870293192951671</v>
      </c>
    </row>
    <row r="19" spans="1:11">
      <c r="A19" s="66">
        <v>11</v>
      </c>
      <c r="B19" s="70" t="s">
        <v>60</v>
      </c>
      <c r="C19" s="68">
        <f t="shared" si="7"/>
        <v>24402147</v>
      </c>
      <c r="D19" s="71">
        <v>393100</v>
      </c>
      <c r="E19" s="68">
        <v>24009047</v>
      </c>
      <c r="F19" s="43">
        <f t="shared" si="4"/>
        <v>5633041</v>
      </c>
      <c r="G19" s="43"/>
      <c r="H19" s="39">
        <v>5633041</v>
      </c>
      <c r="I19" s="36">
        <f t="shared" si="5"/>
        <v>23.084202385962186</v>
      </c>
      <c r="J19" s="36"/>
      <c r="K19" s="36">
        <f t="shared" si="6"/>
        <v>23.462159909970602</v>
      </c>
    </row>
    <row r="20" spans="1:11">
      <c r="A20" s="66">
        <v>12</v>
      </c>
      <c r="B20" s="72" t="s">
        <v>77</v>
      </c>
      <c r="C20" s="68">
        <f t="shared" si="7"/>
        <v>799500</v>
      </c>
      <c r="D20" s="71">
        <v>390500</v>
      </c>
      <c r="E20" s="68">
        <v>409000</v>
      </c>
      <c r="F20" s="43"/>
      <c r="G20" s="43"/>
      <c r="H20" s="43"/>
      <c r="I20" s="36">
        <f t="shared" si="5"/>
        <v>0</v>
      </c>
      <c r="J20" s="36"/>
      <c r="K20" s="36">
        <f t="shared" si="6"/>
        <v>0</v>
      </c>
    </row>
    <row r="21" spans="1:11">
      <c r="A21" s="66">
        <v>13</v>
      </c>
      <c r="B21" s="70" t="s">
        <v>61</v>
      </c>
      <c r="C21" s="68">
        <f t="shared" si="7"/>
        <v>38605600</v>
      </c>
      <c r="D21" s="71">
        <v>569000</v>
      </c>
      <c r="E21" s="68">
        <v>38036600</v>
      </c>
      <c r="F21" s="43">
        <f t="shared" si="4"/>
        <v>11753697</v>
      </c>
      <c r="G21" s="43"/>
      <c r="H21" s="39">
        <v>11753697</v>
      </c>
      <c r="I21" s="36">
        <f t="shared" si="5"/>
        <v>30.445575253331125</v>
      </c>
      <c r="J21" s="36"/>
      <c r="K21" s="36">
        <f t="shared" si="6"/>
        <v>30.901019018524263</v>
      </c>
    </row>
    <row r="22" spans="1:11">
      <c r="A22" s="66">
        <v>14</v>
      </c>
      <c r="B22" s="70" t="s">
        <v>43</v>
      </c>
      <c r="C22" s="68">
        <f t="shared" si="7"/>
        <v>642553</v>
      </c>
      <c r="D22" s="73"/>
      <c r="E22" s="74">
        <v>642553</v>
      </c>
      <c r="F22" s="43">
        <f t="shared" si="4"/>
        <v>0</v>
      </c>
      <c r="G22" s="75"/>
      <c r="H22" s="75"/>
      <c r="I22" s="36"/>
      <c r="J22" s="36"/>
      <c r="K22" s="36"/>
    </row>
    <row r="23" spans="1:11">
      <c r="A23" s="66">
        <v>15</v>
      </c>
      <c r="B23" s="70" t="s">
        <v>79</v>
      </c>
      <c r="C23" s="68">
        <f t="shared" si="7"/>
        <v>900000</v>
      </c>
      <c r="D23" s="73"/>
      <c r="E23" s="74">
        <v>900000</v>
      </c>
      <c r="F23" s="43"/>
      <c r="G23" s="75"/>
      <c r="H23" s="75"/>
      <c r="I23" s="36"/>
      <c r="J23" s="36"/>
      <c r="K23" s="36"/>
    </row>
    <row r="24" spans="1:11">
      <c r="A24" s="66">
        <v>16</v>
      </c>
      <c r="B24" s="70" t="s">
        <v>78</v>
      </c>
      <c r="C24" s="68">
        <f t="shared" si="7"/>
        <v>2818000</v>
      </c>
      <c r="D24" s="73"/>
      <c r="E24" s="76">
        <v>2818000</v>
      </c>
      <c r="F24" s="43">
        <f t="shared" si="4"/>
        <v>0</v>
      </c>
      <c r="G24" s="75"/>
      <c r="H24" s="75"/>
      <c r="I24" s="43">
        <f t="shared" si="5"/>
        <v>0</v>
      </c>
      <c r="J24" s="43"/>
      <c r="K24" s="43">
        <f t="shared" si="6"/>
        <v>0</v>
      </c>
    </row>
    <row r="25" spans="1:11">
      <c r="A25" s="26">
        <v>17</v>
      </c>
      <c r="B25" s="26" t="s">
        <v>91</v>
      </c>
      <c r="C25" s="68">
        <f t="shared" si="7"/>
        <v>586700</v>
      </c>
      <c r="D25" s="77">
        <v>586700</v>
      </c>
      <c r="E25" s="26"/>
      <c r="F25" s="26"/>
      <c r="G25" s="26"/>
      <c r="H25" s="26"/>
      <c r="I25" s="26"/>
      <c r="J25" s="26"/>
      <c r="K25" s="26"/>
    </row>
  </sheetData>
  <mergeCells count="9">
    <mergeCell ref="A3:K3"/>
    <mergeCell ref="A1:B1"/>
    <mergeCell ref="A6:A7"/>
    <mergeCell ref="B6:B7"/>
    <mergeCell ref="C6:E6"/>
    <mergeCell ref="F6:H6"/>
    <mergeCell ref="I6:K6"/>
    <mergeCell ref="J5:K5"/>
    <mergeCell ref="A4:K4"/>
  </mergeCells>
  <pageMargins left="0.62992125984251968" right="0.27559055118110237" top="0.74803149606299213" bottom="0.74803149606299213" header="0.31496062992125984" footer="0.31496062992125984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113</vt:lpstr>
      <vt:lpstr>114</vt:lpstr>
      <vt:lpstr>115</vt:lpstr>
    </vt:vector>
  </TitlesOfParts>
  <Company>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aseanqb</dc:creator>
  <cp:lastModifiedBy>ASEAN COMPUTER</cp:lastModifiedBy>
  <cp:lastPrinted>2026-04-23T13:10:02Z</cp:lastPrinted>
  <dcterms:created xsi:type="dcterms:W3CDTF">2018-07-25T02:13:17Z</dcterms:created>
  <dcterms:modified xsi:type="dcterms:W3CDTF">2026-04-23T14:15:23Z</dcterms:modified>
</cp:coreProperties>
</file>